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My Downloads\"/>
    </mc:Choice>
  </mc:AlternateContent>
  <xr:revisionPtr revIDLastSave="0" documentId="13_ncr:1_{E4CAEC05-29BF-44CD-B15B-A9C42F5BE0F1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calability with RAM (5-10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14" l="1"/>
  <c r="C31" i="14"/>
  <c r="C28" i="14"/>
  <c r="C25" i="14"/>
  <c r="H21" i="14"/>
  <c r="H20" i="14"/>
  <c r="B16" i="14"/>
  <c r="C2" i="14"/>
  <c r="C21" i="14" s="1"/>
  <c r="F21" i="14" s="1"/>
  <c r="G21" i="14" s="1"/>
  <c r="A31" i="14" l="1"/>
  <c r="D31" i="14"/>
  <c r="F31" i="14" s="1"/>
  <c r="A25" i="14"/>
  <c r="B25" i="14" s="1"/>
  <c r="I21" i="14"/>
  <c r="A28" i="14"/>
  <c r="B28" i="14" s="1"/>
  <c r="C20" i="14"/>
  <c r="F20" i="14" s="1"/>
  <c r="F25" i="14" l="1"/>
  <c r="D25" i="14"/>
  <c r="G20" i="14"/>
  <c r="I20" i="14" s="1"/>
  <c r="D28" i="14"/>
  <c r="F28" i="14"/>
  <c r="E28" i="14" l="1"/>
  <c r="G28" i="14"/>
  <c r="E25" i="14"/>
  <c r="G25" i="14"/>
  <c r="E31" i="14"/>
  <c r="G31" i="14"/>
</calcChain>
</file>

<file path=xl/sharedStrings.xml><?xml version="1.0" encoding="utf-8"?>
<sst xmlns="http://schemas.openxmlformats.org/spreadsheetml/2006/main" count="55" uniqueCount="37">
  <si>
    <t>vCPU:pCPU</t>
  </si>
  <si>
    <t>Hyperthreading</t>
  </si>
  <si>
    <t>vCPU</t>
  </si>
  <si>
    <t>vCPU/XA VM</t>
  </si>
  <si>
    <t>Users/XA VM</t>
  </si>
  <si>
    <t>XA VMs</t>
  </si>
  <si>
    <t>XenDesktop</t>
  </si>
  <si>
    <t>XenApp</t>
  </si>
  <si>
    <t>Source</t>
  </si>
  <si>
    <t>List</t>
  </si>
  <si>
    <t>Value</t>
  </si>
  <si>
    <t>Intel Xeon E5-2697A v4, 2x 16 cores</t>
  </si>
  <si>
    <t># of Cores</t>
  </si>
  <si>
    <t>Processor Model</t>
  </si>
  <si>
    <t>Density (VMs)</t>
  </si>
  <si>
    <t>Density (Users)</t>
  </si>
  <si>
    <t>XA Blades</t>
  </si>
  <si>
    <t>Density (VMs/Users)</t>
  </si>
  <si>
    <t>XD Blades</t>
  </si>
  <si>
    <t>XA Blades:</t>
  </si>
  <si>
    <t>Storage (Blade/Total)</t>
  </si>
  <si>
    <t>XD vCache (GB):</t>
  </si>
  <si>
    <t>XD Small VM RAM (GB)</t>
  </si>
  <si>
    <t>XD Large VM RAM (GB):</t>
  </si>
  <si>
    <t>XD Small VM Ratio</t>
  </si>
  <si>
    <t>XD Large VM Ratio</t>
  </si>
  <si>
    <t>XD Large VM vCPUs</t>
  </si>
  <si>
    <t>XD Small VM vCPUs</t>
  </si>
  <si>
    <t>Hyperthreading (Small VM)</t>
  </si>
  <si>
    <t>Hyperthreading (Large VM)</t>
  </si>
  <si>
    <t>VM RAM Per Blade (Sm/Lg/Total)</t>
  </si>
  <si>
    <t># of VMs</t>
  </si>
  <si>
    <t>Total Density (VMs)</t>
  </si>
  <si>
    <t>XD Capacity %</t>
  </si>
  <si>
    <t>Intel 8362, 2x 32 cores</t>
  </si>
  <si>
    <t>Small Only</t>
  </si>
  <si>
    <t>Small and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</si>
</sst>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medium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right"/>
    </xf>
    <xf numFmtId="9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9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4" fillId="0" borderId="0" xfId="1"/>
    <xf numFmtId="0" fontId="2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2" borderId="6" xfId="0" applyFont="1" applyFill="1" applyBorder="1"/>
    <xf numFmtId="0" fontId="2" fillId="0" borderId="8" xfId="0" applyFont="1" applyBorder="1" applyAlignment="1">
      <alignment horizontal="left"/>
    </xf>
    <xf numFmtId="0" fontId="1" fillId="2" borderId="19" xfId="0" applyFont="1" applyFill="1" applyBorder="1"/>
    <xf numFmtId="0" fontId="2" fillId="0" borderId="20" xfId="0" applyFont="1" applyBorder="1" applyAlignment="1">
      <alignment horizontal="left"/>
    </xf>
    <xf numFmtId="0" fontId="1" fillId="2" borderId="21" xfId="0" applyFont="1" applyFill="1" applyBorder="1"/>
    <xf numFmtId="0" fontId="1" fillId="2" borderId="22" xfId="0" applyFont="1" applyFill="1" applyBorder="1"/>
    <xf numFmtId="0" fontId="2" fillId="0" borderId="23" xfId="0" applyFont="1" applyBorder="1" applyAlignment="1">
      <alignment horizontal="left"/>
    </xf>
    <xf numFmtId="0" fontId="1" fillId="2" borderId="15" xfId="0" applyFont="1" applyFill="1" applyBorder="1"/>
    <xf numFmtId="9" fontId="2" fillId="0" borderId="23" xfId="0" applyNumberFormat="1" applyFont="1" applyBorder="1" applyAlignment="1">
      <alignment horizontal="left"/>
    </xf>
    <xf numFmtId="0" fontId="0" fillId="0" borderId="21" xfId="0" applyBorder="1" applyAlignment="1">
      <alignment horizontal="right"/>
    </xf>
    <xf numFmtId="0" fontId="0" fillId="0" borderId="25" xfId="0" applyBorder="1" applyAlignment="1">
      <alignment horizontal="right"/>
    </xf>
    <xf numFmtId="1" fontId="0" fillId="0" borderId="25" xfId="0" applyNumberFormat="1" applyBorder="1" applyAlignment="1">
      <alignment horizontal="right"/>
    </xf>
    <xf numFmtId="0" fontId="3" fillId="0" borderId="0" xfId="0" applyFont="1"/>
    <xf numFmtId="10" fontId="2" fillId="0" borderId="24" xfId="0" applyNumberFormat="1" applyFont="1" applyBorder="1" applyAlignment="1">
      <alignment horizontal="left"/>
    </xf>
    <xf numFmtId="10" fontId="2" fillId="0" borderId="10" xfId="0" applyNumberFormat="1" applyFont="1" applyBorder="1" applyAlignment="1">
      <alignment horizontal="left"/>
    </xf>
    <xf numFmtId="9" fontId="0" fillId="0" borderId="0" xfId="0" applyNumberFormat="1"/>
    <xf numFmtId="0" fontId="1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 applyAlignment="1"/>
    <xf numFmtId="0" fontId="0" fillId="0" borderId="14" xfId="0" applyBorder="1" applyAlignment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7" xfId="0" applyBorder="1" applyAlignment="1"/>
    <xf numFmtId="0" fontId="0" fillId="0" borderId="18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29</xdr:col>
      <xdr:colOff>379131</xdr:colOff>
      <xdr:row>33</xdr:row>
      <xdr:rowOff>132305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05C8EA-B655-47AA-8DC8-EB85AFD92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63350" y="0"/>
          <a:ext cx="11704356" cy="6542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eAheRFBl7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FC11-D84E-409A-918E-EF3D8F7F1C56}">
  <dimension ref="A1:K47"/>
  <sheetViews>
    <sheetView tabSelected="1" workbookViewId="0">
      <selection activeCell="A34" sqref="A34"/>
    </sheetView>
  </sheetViews>
  <sheetFormatPr defaultRowHeight="15" x14ac:dyDescent="0.25"/>
  <cols>
    <col min="1" max="1" width="25.7109375" bestFit="1" customWidth="1"/>
    <col min="2" max="2" width="15" bestFit="1" customWidth="1"/>
    <col min="3" max="3" width="9.7109375" bestFit="1" customWidth="1"/>
    <col min="4" max="4" width="16.42578125" bestFit="1" customWidth="1"/>
    <col min="5" max="5" width="25.7109375" bestFit="1" customWidth="1"/>
    <col min="6" max="6" width="31" bestFit="1" customWidth="1"/>
    <col min="7" max="7" width="20.140625" bestFit="1" customWidth="1"/>
    <col min="8" max="8" width="9.7109375" customWidth="1"/>
    <col min="9" max="9" width="19.7109375" bestFit="1" customWidth="1"/>
    <col min="10" max="10" width="32.28515625" hidden="1" customWidth="1"/>
    <col min="11" max="11" width="6.140625" hidden="1" customWidth="1"/>
    <col min="12" max="12" width="14.7109375" bestFit="1" customWidth="1"/>
  </cols>
  <sheetData>
    <row r="1" spans="1:11" x14ac:dyDescent="0.25">
      <c r="A1" s="34" t="s">
        <v>13</v>
      </c>
      <c r="B1" s="35"/>
      <c r="C1" s="15" t="s">
        <v>12</v>
      </c>
      <c r="J1" t="s">
        <v>9</v>
      </c>
      <c r="K1" t="s">
        <v>10</v>
      </c>
    </row>
    <row r="2" spans="1:11" ht="15.75" thickBot="1" x14ac:dyDescent="0.3">
      <c r="A2" s="36" t="s">
        <v>34</v>
      </c>
      <c r="B2" s="37"/>
      <c r="C2" s="14">
        <f>VLOOKUP(A2,$J$1:$K$7,2,FALSE)</f>
        <v>64</v>
      </c>
    </row>
    <row r="3" spans="1:11" ht="15.75" thickBot="1" x14ac:dyDescent="0.3">
      <c r="E3" s="17"/>
      <c r="J3" t="s">
        <v>11</v>
      </c>
      <c r="K3">
        <v>32</v>
      </c>
    </row>
    <row r="4" spans="1:11" x14ac:dyDescent="0.25">
      <c r="A4" s="18" t="s">
        <v>19</v>
      </c>
      <c r="B4" s="19">
        <v>23</v>
      </c>
      <c r="F4" s="33"/>
      <c r="G4" s="33"/>
      <c r="J4" t="s">
        <v>34</v>
      </c>
      <c r="K4">
        <v>64</v>
      </c>
    </row>
    <row r="5" spans="1:11" x14ac:dyDescent="0.25">
      <c r="A5" s="20" t="s">
        <v>18</v>
      </c>
      <c r="B5" s="21">
        <v>32</v>
      </c>
    </row>
    <row r="6" spans="1:11" x14ac:dyDescent="0.25">
      <c r="A6" s="23" t="s">
        <v>21</v>
      </c>
      <c r="B6" s="24">
        <v>15</v>
      </c>
    </row>
    <row r="7" spans="1:11" x14ac:dyDescent="0.25">
      <c r="A7" s="23" t="s">
        <v>33</v>
      </c>
      <c r="B7" s="26">
        <v>1</v>
      </c>
    </row>
    <row r="8" spans="1:11" x14ac:dyDescent="0.25">
      <c r="A8" s="23" t="s">
        <v>27</v>
      </c>
      <c r="B8" s="24">
        <v>4</v>
      </c>
    </row>
    <row r="9" spans="1:11" x14ac:dyDescent="0.25">
      <c r="A9" s="23" t="s">
        <v>26</v>
      </c>
      <c r="B9" s="24">
        <v>4</v>
      </c>
    </row>
    <row r="10" spans="1:11" x14ac:dyDescent="0.25">
      <c r="A10" s="23" t="s">
        <v>22</v>
      </c>
      <c r="B10" s="24">
        <v>10</v>
      </c>
    </row>
    <row r="11" spans="1:11" x14ac:dyDescent="0.25">
      <c r="A11" s="23" t="s">
        <v>23</v>
      </c>
      <c r="B11" s="24">
        <v>10</v>
      </c>
    </row>
    <row r="12" spans="1:11" x14ac:dyDescent="0.25">
      <c r="A12" s="25" t="s">
        <v>0</v>
      </c>
      <c r="B12" s="24">
        <v>5</v>
      </c>
    </row>
    <row r="13" spans="1:11" x14ac:dyDescent="0.25">
      <c r="A13" s="25" t="s">
        <v>28</v>
      </c>
      <c r="B13" s="26">
        <v>0.5</v>
      </c>
    </row>
    <row r="14" spans="1:11" x14ac:dyDescent="0.25">
      <c r="A14" s="25" t="s">
        <v>29</v>
      </c>
      <c r="B14" s="26">
        <v>0.5</v>
      </c>
    </row>
    <row r="15" spans="1:11" x14ac:dyDescent="0.25">
      <c r="A15" s="25" t="s">
        <v>24</v>
      </c>
      <c r="B15" s="31">
        <v>0.95</v>
      </c>
    </row>
    <row r="16" spans="1:11" ht="15.75" thickBot="1" x14ac:dyDescent="0.3">
      <c r="A16" s="22" t="s">
        <v>25</v>
      </c>
      <c r="B16" s="32">
        <f>100%-B15</f>
        <v>5.0000000000000044E-2</v>
      </c>
    </row>
    <row r="17" spans="1:9" ht="15.75" thickBot="1" x14ac:dyDescent="0.3"/>
    <row r="18" spans="1:9" ht="15.75" thickBot="1" x14ac:dyDescent="0.3">
      <c r="A18" s="38" t="s">
        <v>7</v>
      </c>
      <c r="B18" s="39"/>
      <c r="C18" s="39"/>
      <c r="D18" s="39"/>
      <c r="E18" s="39"/>
      <c r="F18" s="39"/>
      <c r="G18" s="39"/>
      <c r="H18" s="40"/>
      <c r="I18" s="41"/>
    </row>
    <row r="19" spans="1:9" x14ac:dyDescent="0.25">
      <c r="A19" s="10" t="s">
        <v>0</v>
      </c>
      <c r="B19" s="11" t="s">
        <v>1</v>
      </c>
      <c r="C19" s="11" t="s">
        <v>2</v>
      </c>
      <c r="D19" s="11" t="s">
        <v>3</v>
      </c>
      <c r="E19" s="11" t="s">
        <v>4</v>
      </c>
      <c r="F19" s="11" t="s">
        <v>5</v>
      </c>
      <c r="G19" s="11" t="s">
        <v>15</v>
      </c>
      <c r="H19" s="11" t="s">
        <v>16</v>
      </c>
      <c r="I19" s="12" t="s">
        <v>17</v>
      </c>
    </row>
    <row r="20" spans="1:9" x14ac:dyDescent="0.25">
      <c r="A20" s="5">
        <v>1</v>
      </c>
      <c r="B20" s="6">
        <v>0</v>
      </c>
      <c r="C20" s="7">
        <f>C2</f>
        <v>64</v>
      </c>
      <c r="D20" s="7">
        <v>4</v>
      </c>
      <c r="E20" s="7">
        <v>25</v>
      </c>
      <c r="F20" s="8">
        <f>ROUNDDOWN(C20/D20,)</f>
        <v>16</v>
      </c>
      <c r="G20" s="7">
        <f>SUM(E20*F20)</f>
        <v>400</v>
      </c>
      <c r="H20" s="8">
        <f>B4</f>
        <v>23</v>
      </c>
      <c r="I20" s="9" t="str">
        <f>SUM(H20*F20)&amp;" / "&amp;SUM(H20*G20)</f>
        <v>368 / 9200</v>
      </c>
    </row>
    <row r="21" spans="1:9" ht="15.75" thickBot="1" x14ac:dyDescent="0.3">
      <c r="A21" s="1">
        <v>1</v>
      </c>
      <c r="B21" s="2">
        <v>0.25</v>
      </c>
      <c r="C21" s="3">
        <f>SUM(C2+(C2*0.25))</f>
        <v>80</v>
      </c>
      <c r="D21" s="3">
        <v>4</v>
      </c>
      <c r="E21" s="3">
        <v>25</v>
      </c>
      <c r="F21" s="4">
        <f>ROUNDDOWN(C21/D21,)</f>
        <v>20</v>
      </c>
      <c r="G21" s="3">
        <f>SUM(E21*F21)</f>
        <v>500</v>
      </c>
      <c r="H21" s="4">
        <f>B4</f>
        <v>23</v>
      </c>
      <c r="I21" s="16" t="str">
        <f>SUM(H21*F21)&amp;" / "&amp;SUM(H21*G21)</f>
        <v>460 / 11500</v>
      </c>
    </row>
    <row r="22" spans="1:9" ht="15.75" thickBot="1" x14ac:dyDescent="0.3"/>
    <row r="23" spans="1:9" ht="15.75" thickBot="1" x14ac:dyDescent="0.3">
      <c r="A23" s="42" t="s">
        <v>6</v>
      </c>
      <c r="B23" s="43"/>
      <c r="C23" s="43"/>
      <c r="D23" s="43"/>
      <c r="E23" s="43"/>
      <c r="F23" s="43"/>
      <c r="G23" s="44"/>
    </row>
    <row r="24" spans="1:9" x14ac:dyDescent="0.25">
      <c r="A24" s="10" t="s">
        <v>2</v>
      </c>
      <c r="B24" s="11" t="s">
        <v>14</v>
      </c>
      <c r="C24" s="11" t="s">
        <v>18</v>
      </c>
      <c r="D24" s="11" t="s">
        <v>31</v>
      </c>
      <c r="E24" s="11" t="s">
        <v>32</v>
      </c>
      <c r="F24" s="11" t="s">
        <v>30</v>
      </c>
      <c r="G24" s="12" t="s">
        <v>20</v>
      </c>
    </row>
    <row r="25" spans="1:9" ht="15.75" thickBot="1" x14ac:dyDescent="0.3">
      <c r="A25" s="27">
        <f>ROUNDDOWN(SUM((($C$2*$B$12)*$B$13)+$C$2*$B$12)*$B$15+((($C$2*5)*$B$14)+$C$2*$B$12)*$B$16,)</f>
        <v>480</v>
      </c>
      <c r="B25" s="28">
        <f>ROUNDDOWN((ROUNDDOWN(A25/$B$8,)*$B$15)+(ROUNDDOWN(A25/$B$9,)*$B$16),)</f>
        <v>120</v>
      </c>
      <c r="C25" s="28">
        <f>$B$5</f>
        <v>32</v>
      </c>
      <c r="D25" s="29" t="str">
        <f>ROUNDDOWN(A25/$B$8*$B$15,)&amp;" Small/"&amp;ROUNDDOWN(A25/$B$9*$B$16,)&amp;" Large"</f>
        <v>114 Small/6 Large</v>
      </c>
      <c r="E25" s="28" t="str">
        <f>ROUNDDOWN(B25*C25,)&amp;" ("&amp;ROUNDDOWN(($B$25*$C$25)*B15,)&amp;" Small/"&amp;ROUNDDOWN(($B$25*$C$25)*B16,)&amp;" Large"&amp;")"</f>
        <v>3840 (3648 Small/192 Large)</v>
      </c>
      <c r="F25" s="28" t="str">
        <f>ROUNDDOWN((ROUNDDOWN(A25/$B$8,)*$B$15),)*$B$10&amp;" GB/"&amp;ROUNDDOWN((ROUNDDOWN(A25/$B$9,)*$B$16),)*$B$11&amp;" GB/"&amp;ROUNDDOWN((ROUNDDOWN(A25/$B$8,)*$B$15),)*$B$10+ROUNDDOWN((ROUNDDOWN(A25/$B$9,)*$B$16),)*$B$11&amp;" GB"</f>
        <v>1140 GB/60 GB/1200 GB</v>
      </c>
      <c r="G25" s="16" t="str">
        <f>ROUND(SUM(B25*$B$6)/1000,1)&amp;" TB / "&amp;ROUND(SUM(ROUNDDOWN(B25*C25,)*$B$6)/1000,1)&amp;" TB"</f>
        <v>1.8 TB / 57.6 TB</v>
      </c>
    </row>
    <row r="26" spans="1:9" ht="15.75" thickBot="1" x14ac:dyDescent="0.3">
      <c r="A26" s="30" t="s">
        <v>36</v>
      </c>
    </row>
    <row r="27" spans="1:9" x14ac:dyDescent="0.25">
      <c r="A27" s="10" t="s">
        <v>2</v>
      </c>
      <c r="B27" s="11" t="s">
        <v>14</v>
      </c>
      <c r="C27" s="11" t="s">
        <v>18</v>
      </c>
      <c r="D27" s="11" t="s">
        <v>31</v>
      </c>
      <c r="E27" s="11" t="s">
        <v>32</v>
      </c>
      <c r="F27" s="11" t="s">
        <v>30</v>
      </c>
      <c r="G27" s="12" t="s">
        <v>20</v>
      </c>
    </row>
    <row r="28" spans="1:9" ht="15.75" thickBot="1" x14ac:dyDescent="0.3">
      <c r="A28" s="27">
        <f>ROUNDDOWN(SUM((($C$2*$B$12)*$B$13)+$C$2*$B$12)*$B$15+((($C$2*5)*$B$14)+$C$2*$B$12)*$B$16,)</f>
        <v>480</v>
      </c>
      <c r="B28" s="28">
        <f>(ROUNDDOWN((ROUNDDOWN(A28/$B$8,)*$B$15)+(ROUNDDOWN(A28/$B$9,)*$B$16),))*$B$7</f>
        <v>120</v>
      </c>
      <c r="C28" s="28">
        <f>$B$5</f>
        <v>32</v>
      </c>
      <c r="D28" s="29" t="str">
        <f>ROUNDDOWN((ROUNDDOWN(A28/$B$8*$B$15,))*$B$7,)&amp;" Small/"&amp;ROUNDDOWN((ROUNDDOWN(A28/$B$9*$B$16,))*$B$7,)&amp;" Large"</f>
        <v>114 Small/6 Large</v>
      </c>
      <c r="E28" s="28" t="str">
        <f>ROUNDDOWN(B28*C28,)&amp;" ("&amp;ROUNDDOWN(($B$28*$C$28)*B15,)&amp;" Small/"&amp;ROUNDDOWN(($B$28*$C$28)*B16,)&amp;" Large"&amp;")"</f>
        <v>3840 (3648 Small/192 Large)</v>
      </c>
      <c r="F28" s="28" t="str">
        <f>(ROUNDDOWN((ROUNDDOWN(A28/$B$8,)*$B$15),)*$B$10)*$B$7&amp;" GB/"&amp;(ROUNDDOWN((ROUNDDOWN(A28/$B$9,)*$B$16),)*$B$11)*$B$7&amp;" GB/"&amp;(ROUNDDOWN((ROUNDDOWN(A28/$B$8,)*$B$15),)*$B$10+ROUNDDOWN((ROUNDDOWN(A28/$B$9,)*$B$16),)*$B$11)*$B$7&amp;" GB"</f>
        <v>1140 GB/60 GB/1200 GB</v>
      </c>
      <c r="G28" s="16" t="str">
        <f>ROUND(SUM(B28*$B$6)/1000,1)&amp;" TB / "&amp;ROUND(SUM(ROUNDDOWN(B28*C28,)*$B$6)/1000,1)&amp;" TB"</f>
        <v>1.8 TB / 57.6 TB</v>
      </c>
    </row>
    <row r="29" spans="1:9" ht="15.75" thickBot="1" x14ac:dyDescent="0.3">
      <c r="A29" s="30" t="s">
        <v>35</v>
      </c>
    </row>
    <row r="30" spans="1:9" x14ac:dyDescent="0.25">
      <c r="A30" s="10" t="s">
        <v>2</v>
      </c>
      <c r="B30" s="11" t="s">
        <v>14</v>
      </c>
      <c r="C30" s="11" t="s">
        <v>18</v>
      </c>
      <c r="D30" s="11" t="s">
        <v>31</v>
      </c>
      <c r="E30" s="11" t="s">
        <v>32</v>
      </c>
      <c r="F30" s="11" t="s">
        <v>30</v>
      </c>
      <c r="G30" s="12" t="s">
        <v>20</v>
      </c>
    </row>
    <row r="31" spans="1:9" ht="15.75" thickBot="1" x14ac:dyDescent="0.3">
      <c r="A31" s="27">
        <f>ROUNDDOWN(SUM($C$2*$B$12)*$B$15+($C$2*$B$12)*$B$16,)</f>
        <v>320</v>
      </c>
      <c r="B31" s="28">
        <f>ROUNDDOWN(SUM(1.6*C2),)</f>
        <v>102</v>
      </c>
      <c r="C31" s="28">
        <f>$B$5</f>
        <v>32</v>
      </c>
      <c r="D31" s="29">
        <f>B31</f>
        <v>102</v>
      </c>
      <c r="E31" s="28" t="str">
        <f>ROUNDDOWN(B31*C31,)&amp;" ("&amp;ROUNDDOWN(B31*C31,)/2&amp;" Per Site)"</f>
        <v>3264 (1632 Per Site)</v>
      </c>
      <c r="F31" s="28" t="str">
        <f>((ROUNDDOWN(D31*$B$10,)&amp;" GB"))</f>
        <v>1020 GB</v>
      </c>
      <c r="G31" s="16" t="str">
        <f>ROUND(SUM(B31*$B$6)/1000,1)&amp;" TB / "&amp;ROUND(SUM(ROUNDDOWN(B31*C31,)*$B$6)/1000,1)&amp;" TB"</f>
        <v>1.5 TB / 49 TB</v>
      </c>
    </row>
    <row r="33" spans="1:8" x14ac:dyDescent="0.25">
      <c r="A33" s="13" t="s">
        <v>8</v>
      </c>
    </row>
    <row r="34" spans="1:8" x14ac:dyDescent="0.25">
      <c r="A34" s="13"/>
    </row>
    <row r="40" spans="1:8" x14ac:dyDescent="0.25">
      <c r="H40" s="30"/>
    </row>
    <row r="47" spans="1:8" x14ac:dyDescent="0.25">
      <c r="H47" s="30"/>
    </row>
  </sheetData>
  <mergeCells count="4">
    <mergeCell ref="A1:B1"/>
    <mergeCell ref="A2:B2"/>
    <mergeCell ref="A18:I18"/>
    <mergeCell ref="A23:G23"/>
  </mergeCells>
  <dataValidations count="1">
    <dataValidation type="list" allowBlank="1" showInputMessage="1" showErrorMessage="1" sqref="A2:B2" xr:uid="{5F096F5C-92BC-41DA-8CD7-724E952BF4E7}">
      <formula1>$J$3:$J$4</formula1>
    </dataValidation>
  </dataValidations>
  <hyperlinks>
    <hyperlink ref="A33" r:id="rId1" xr:uid="{715BB639-CF88-40E3-A336-23F2060F822E}"/>
  </hyperlinks>
  <pageMargins left="0.7" right="0.7" top="0.75" bottom="0.75" header="0.3" footer="0.3"/>
  <pageSetup paperSize="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Scalability with RAM (5-10)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Nick Panaccio</cp:lastModifiedBy>
  <cp:lastPrinted>2018-06-27T14:09:11Z</cp:lastPrinted>
  <dcterms:created xsi:type="dcterms:W3CDTF">2018-04-25T11:36:53Z</dcterms:created>
  <dcterms:modified xsi:type="dcterms:W3CDTF">2025-01-17T16:32:06Z</dcterms:modified>
</cp:coreProperties>
</file>